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 R\Dropbox\Family\WB\Luscombe\annual N45924\Weight Balance\"/>
    </mc:Choice>
  </mc:AlternateContent>
  <xr:revisionPtr revIDLastSave="0" documentId="13_ncr:1_{2558AB7C-7096-4C52-BEE2-3AAE00C18717}" xr6:coauthVersionLast="47" xr6:coauthVersionMax="47" xr10:uidLastSave="{00000000-0000-0000-0000-000000000000}"/>
  <workbookProtection lockStructure="1"/>
  <bookViews>
    <workbookView xWindow="-108" yWindow="-108" windowWidth="23256" windowHeight="13896" xr2:uid="{00000000-000D-0000-FFFF-FFFF00000000}"/>
  </bookViews>
  <sheets>
    <sheet name="Chart" sheetId="4" r:id="rId1"/>
    <sheet name="Loading" sheetId="1" state="hidden" r:id="rId2"/>
  </sheets>
  <definedNames>
    <definedName name="_xlnm.Print_Area" localSheetId="0">Chart!$A$2:$F$35</definedName>
  </definedNames>
  <calcPr calcId="191029"/>
</workbook>
</file>

<file path=xl/calcChain.xml><?xml version="1.0" encoding="utf-8"?>
<calcChain xmlns="http://schemas.openxmlformats.org/spreadsheetml/2006/main">
  <c r="D14" i="4" l="1"/>
  <c r="D9" i="4"/>
  <c r="F9" i="4"/>
  <c r="F12" i="4"/>
  <c r="F11" i="4"/>
  <c r="F10" i="4"/>
  <c r="F8" i="4"/>
  <c r="D26" i="4"/>
  <c r="D27" i="4"/>
  <c r="D28" i="4"/>
  <c r="D29" i="4"/>
  <c r="D13" i="4" l="1"/>
  <c r="F13" i="4"/>
  <c r="D15" i="4"/>
  <c r="F15" i="4" s="1"/>
  <c r="E13" i="4" l="1"/>
  <c r="G35" i="1"/>
  <c r="D14" i="1"/>
  <c r="F14" i="4"/>
  <c r="D17" i="4" l="1"/>
  <c r="D16" i="4" l="1"/>
  <c r="F16" i="4"/>
  <c r="F17" i="4"/>
  <c r="E17" i="4" s="1"/>
  <c r="E16" i="4" l="1"/>
</calcChain>
</file>

<file path=xl/sharedStrings.xml><?xml version="1.0" encoding="utf-8"?>
<sst xmlns="http://schemas.openxmlformats.org/spreadsheetml/2006/main" count="29" uniqueCount="27">
  <si>
    <t>Baggage</t>
  </si>
  <si>
    <t>Fuel</t>
  </si>
  <si>
    <t>Limits</t>
  </si>
  <si>
    <t>Pilot &amp; Passenger</t>
  </si>
  <si>
    <t>Weight (lbs)</t>
  </si>
  <si>
    <t>Load Moment/1000 (lb-in)</t>
  </si>
  <si>
    <t>Rear Passenger</t>
  </si>
  <si>
    <t>Rear Baggage</t>
  </si>
  <si>
    <t>Fuel at start (Gallons)</t>
  </si>
  <si>
    <t>Aircraft Weight</t>
  </si>
  <si>
    <t>Loaded Aircraft Moment/1000</t>
  </si>
  <si>
    <t>Arm (in.)</t>
  </si>
  <si>
    <t>Pilot</t>
  </si>
  <si>
    <t>Passenger</t>
  </si>
  <si>
    <t>No Fuel Sub-total:</t>
  </si>
  <si>
    <t>Min Fuel (Gallons)</t>
  </si>
  <si>
    <t>Oil (2.1 lb/Qt)</t>
  </si>
  <si>
    <t>W&amp;B Date:</t>
  </si>
  <si>
    <t>Gross Weight:</t>
  </si>
  <si>
    <t>lb</t>
  </si>
  <si>
    <t>in aft of Leading Edge</t>
  </si>
  <si>
    <t>Fwd CG limit:</t>
  </si>
  <si>
    <t>Aft CG Limit:</t>
  </si>
  <si>
    <t>Moment (in-lbs/1000)</t>
  </si>
  <si>
    <t>W&amp;B Start:</t>
  </si>
  <si>
    <t>W&amp;B End:</t>
  </si>
  <si>
    <t xml:space="preserve">Empty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</si>
</sst>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2" fontId="0" fillId="0" borderId="0" xfId="0" applyNumberForma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Luscombe</a:t>
            </a:r>
            <a:r>
              <a:rPr lang="en-US" baseline="0"/>
              <a:t> </a:t>
            </a:r>
            <a:r>
              <a:rPr lang="en-US"/>
              <a:t>N45924</a:t>
            </a:r>
          </a:p>
          <a:p>
            <a:pPr>
              <a:defRPr/>
            </a:pPr>
            <a:r>
              <a:rPr lang="en-US" sz="1200"/>
              <a:t>Weight &amp; Balance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6"/>
          <c:order val="0"/>
          <c:tx>
            <c:v>CG Limit</c:v>
          </c:tx>
          <c:marker>
            <c:symbol val="none"/>
          </c:marker>
          <c:xVal>
            <c:numRef>
              <c:f>Chart!$D$26:$D$31</c:f>
              <c:numCache>
                <c:formatCode>General</c:formatCode>
                <c:ptCount val="6"/>
                <c:pt idx="0">
                  <c:v>10.88</c:v>
                </c:pt>
                <c:pt idx="1">
                  <c:v>19.04</c:v>
                </c:pt>
                <c:pt idx="2">
                  <c:v>23.52</c:v>
                </c:pt>
                <c:pt idx="3">
                  <c:v>13.44</c:v>
                </c:pt>
              </c:numCache>
            </c:numRef>
          </c:xVal>
          <c:yVal>
            <c:numRef>
              <c:f>Chart!$B$26:$B$31</c:f>
              <c:numCache>
                <c:formatCode>General</c:formatCode>
                <c:ptCount val="6"/>
                <c:pt idx="0">
                  <c:v>800</c:v>
                </c:pt>
                <c:pt idx="1">
                  <c:v>1400</c:v>
                </c:pt>
                <c:pt idx="2">
                  <c:v>1400</c:v>
                </c:pt>
                <c:pt idx="3">
                  <c:v>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F28-4699-9B8F-F2167EA78E77}"/>
            </c:ext>
          </c:extLst>
        </c:ser>
        <c:ser>
          <c:idx val="7"/>
          <c:order val="1"/>
          <c:tx>
            <c:strRef>
              <c:f>Chart!$B$16</c:f>
              <c:strCache>
                <c:ptCount val="1"/>
                <c:pt idx="0">
                  <c:v>W&amp;B Start:</c:v>
                </c:pt>
              </c:strCache>
            </c:strRef>
          </c:tx>
          <c:marker>
            <c:symbol val="none"/>
          </c:marker>
          <c:xVal>
            <c:numRef>
              <c:f>Chart!$F$16:$F$17</c:f>
              <c:numCache>
                <c:formatCode>0.00</c:formatCode>
                <c:ptCount val="2"/>
                <c:pt idx="0">
                  <c:v>21.692275000000002</c:v>
                </c:pt>
                <c:pt idx="1">
                  <c:v>19.352275000000002</c:v>
                </c:pt>
              </c:numCache>
            </c:numRef>
          </c:xVal>
          <c:yVal>
            <c:numRef>
              <c:f>Chart!$D$16:$D$17</c:f>
              <c:numCache>
                <c:formatCode>0.0</c:formatCode>
                <c:ptCount val="2"/>
                <c:pt idx="0">
                  <c:v>1398.0500000000002</c:v>
                </c:pt>
                <c:pt idx="1">
                  <c:v>1278.0500000000002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F28-4699-9B8F-F2167EA78E77}"/>
            </c:ext>
          </c:extLst>
        </c:ser>
        <c:ser>
          <c:idx val="8"/>
          <c:order val="2"/>
          <c:tx>
            <c:v>CG Limit</c:v>
          </c:tx>
          <c:marker>
            <c:symbol val="none"/>
          </c:marker>
          <c:xVal>
            <c:numRef>
              <c:f>Chart!$D$26:$D$31</c:f>
              <c:numCache>
                <c:formatCode>General</c:formatCode>
                <c:ptCount val="6"/>
                <c:pt idx="0">
                  <c:v>10.88</c:v>
                </c:pt>
                <c:pt idx="1">
                  <c:v>19.04</c:v>
                </c:pt>
                <c:pt idx="2">
                  <c:v>23.52</c:v>
                </c:pt>
                <c:pt idx="3">
                  <c:v>13.44</c:v>
                </c:pt>
              </c:numCache>
            </c:numRef>
          </c:xVal>
          <c:yVal>
            <c:numRef>
              <c:f>Chart!$B$26:$B$31</c:f>
              <c:numCache>
                <c:formatCode>General</c:formatCode>
                <c:ptCount val="6"/>
                <c:pt idx="0">
                  <c:v>800</c:v>
                </c:pt>
                <c:pt idx="1">
                  <c:v>1400</c:v>
                </c:pt>
                <c:pt idx="2">
                  <c:v>1400</c:v>
                </c:pt>
                <c:pt idx="3">
                  <c:v>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F28-4699-9B8F-F2167EA78E77}"/>
            </c:ext>
          </c:extLst>
        </c:ser>
        <c:ser>
          <c:idx val="9"/>
          <c:order val="3"/>
          <c:tx>
            <c:strRef>
              <c:f>Chart!$B$16</c:f>
              <c:strCache>
                <c:ptCount val="1"/>
                <c:pt idx="0">
                  <c:v>W&amp;B Start:</c:v>
                </c:pt>
              </c:strCache>
            </c:strRef>
          </c:tx>
          <c:marker>
            <c:symbol val="none"/>
          </c:marker>
          <c:xVal>
            <c:numRef>
              <c:f>Chart!$F$16:$F$17</c:f>
              <c:numCache>
                <c:formatCode>0.00</c:formatCode>
                <c:ptCount val="2"/>
                <c:pt idx="0">
                  <c:v>21.692275000000002</c:v>
                </c:pt>
                <c:pt idx="1">
                  <c:v>19.352275000000002</c:v>
                </c:pt>
              </c:numCache>
            </c:numRef>
          </c:xVal>
          <c:yVal>
            <c:numRef>
              <c:f>Chart!$D$16:$D$17</c:f>
              <c:numCache>
                <c:formatCode>0.0</c:formatCode>
                <c:ptCount val="2"/>
                <c:pt idx="0">
                  <c:v>1398.0500000000002</c:v>
                </c:pt>
                <c:pt idx="1">
                  <c:v>1278.0500000000002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DF28-4699-9B8F-F2167EA78E77}"/>
            </c:ext>
          </c:extLst>
        </c:ser>
        <c:ser>
          <c:idx val="10"/>
          <c:order val="4"/>
          <c:tx>
            <c:v>CG Limit</c:v>
          </c:tx>
          <c:marker>
            <c:symbol val="none"/>
          </c:marker>
          <c:xVal>
            <c:numRef>
              <c:f>Chart!$D$26:$D$31</c:f>
              <c:numCache>
                <c:formatCode>General</c:formatCode>
                <c:ptCount val="6"/>
                <c:pt idx="0">
                  <c:v>10.88</c:v>
                </c:pt>
                <c:pt idx="1">
                  <c:v>19.04</c:v>
                </c:pt>
                <c:pt idx="2">
                  <c:v>23.52</c:v>
                </c:pt>
                <c:pt idx="3">
                  <c:v>13.44</c:v>
                </c:pt>
              </c:numCache>
            </c:numRef>
          </c:xVal>
          <c:yVal>
            <c:numRef>
              <c:f>Chart!$B$26:$B$31</c:f>
              <c:numCache>
                <c:formatCode>General</c:formatCode>
                <c:ptCount val="6"/>
                <c:pt idx="0">
                  <c:v>800</c:v>
                </c:pt>
                <c:pt idx="1">
                  <c:v>1400</c:v>
                </c:pt>
                <c:pt idx="2">
                  <c:v>1400</c:v>
                </c:pt>
                <c:pt idx="3">
                  <c:v>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F28-4699-9B8F-F2167EA78E77}"/>
            </c:ext>
          </c:extLst>
        </c:ser>
        <c:ser>
          <c:idx val="11"/>
          <c:order val="5"/>
          <c:tx>
            <c:strRef>
              <c:f>Chart!$B$16</c:f>
              <c:strCache>
                <c:ptCount val="1"/>
                <c:pt idx="0">
                  <c:v>W&amp;B Start:</c:v>
                </c:pt>
              </c:strCache>
            </c:strRef>
          </c:tx>
          <c:marker>
            <c:symbol val="none"/>
          </c:marker>
          <c:xVal>
            <c:numRef>
              <c:f>Chart!$F$16:$F$17</c:f>
              <c:numCache>
                <c:formatCode>0.00</c:formatCode>
                <c:ptCount val="2"/>
                <c:pt idx="0">
                  <c:v>21.692275000000002</c:v>
                </c:pt>
                <c:pt idx="1">
                  <c:v>19.352275000000002</c:v>
                </c:pt>
              </c:numCache>
            </c:numRef>
          </c:xVal>
          <c:yVal>
            <c:numRef>
              <c:f>Chart!$D$16:$D$17</c:f>
              <c:numCache>
                <c:formatCode>0.0</c:formatCode>
                <c:ptCount val="2"/>
                <c:pt idx="0">
                  <c:v>1398.0500000000002</c:v>
                </c:pt>
                <c:pt idx="1">
                  <c:v>1278.0500000000002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DF28-4699-9B8F-F2167EA78E77}"/>
            </c:ext>
          </c:extLst>
        </c:ser>
        <c:ser>
          <c:idx val="2"/>
          <c:order val="6"/>
          <c:tx>
            <c:v>CG Limit</c:v>
          </c:tx>
          <c:marker>
            <c:symbol val="none"/>
          </c:marker>
          <c:xVal>
            <c:numRef>
              <c:f>Chart!$D$26:$D$31</c:f>
              <c:numCache>
                <c:formatCode>General</c:formatCode>
                <c:ptCount val="6"/>
                <c:pt idx="0">
                  <c:v>10.88</c:v>
                </c:pt>
                <c:pt idx="1">
                  <c:v>19.04</c:v>
                </c:pt>
                <c:pt idx="2">
                  <c:v>23.52</c:v>
                </c:pt>
                <c:pt idx="3">
                  <c:v>13.44</c:v>
                </c:pt>
              </c:numCache>
            </c:numRef>
          </c:xVal>
          <c:yVal>
            <c:numRef>
              <c:f>Chart!$B$26:$B$31</c:f>
              <c:numCache>
                <c:formatCode>General</c:formatCode>
                <c:ptCount val="6"/>
                <c:pt idx="0">
                  <c:v>800</c:v>
                </c:pt>
                <c:pt idx="1">
                  <c:v>1400</c:v>
                </c:pt>
                <c:pt idx="2">
                  <c:v>1400</c:v>
                </c:pt>
                <c:pt idx="3">
                  <c:v>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F28-4699-9B8F-F2167EA78E77}"/>
            </c:ext>
          </c:extLst>
        </c:ser>
        <c:ser>
          <c:idx val="3"/>
          <c:order val="7"/>
          <c:tx>
            <c:strRef>
              <c:f>Chart!$B$16</c:f>
              <c:strCache>
                <c:ptCount val="1"/>
                <c:pt idx="0">
                  <c:v>W&amp;B Start:</c:v>
                </c:pt>
              </c:strCache>
            </c:strRef>
          </c:tx>
          <c:marker>
            <c:symbol val="none"/>
          </c:marker>
          <c:xVal>
            <c:numRef>
              <c:f>Chart!$F$16:$F$17</c:f>
              <c:numCache>
                <c:formatCode>0.00</c:formatCode>
                <c:ptCount val="2"/>
                <c:pt idx="0">
                  <c:v>21.692275000000002</c:v>
                </c:pt>
                <c:pt idx="1">
                  <c:v>19.352275000000002</c:v>
                </c:pt>
              </c:numCache>
            </c:numRef>
          </c:xVal>
          <c:yVal>
            <c:numRef>
              <c:f>Chart!$D$16:$D$17</c:f>
              <c:numCache>
                <c:formatCode>0.0</c:formatCode>
                <c:ptCount val="2"/>
                <c:pt idx="0">
                  <c:v>1398.0500000000002</c:v>
                </c:pt>
                <c:pt idx="1">
                  <c:v>1278.0500000000002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F28-4699-9B8F-F2167EA78E77}"/>
            </c:ext>
          </c:extLst>
        </c:ser>
        <c:ser>
          <c:idx val="4"/>
          <c:order val="8"/>
          <c:tx>
            <c:v>CG Limit</c:v>
          </c:tx>
          <c:marker>
            <c:symbol val="none"/>
          </c:marker>
          <c:xVal>
            <c:numRef>
              <c:f>Chart!$D$26:$D$31</c:f>
              <c:numCache>
                <c:formatCode>General</c:formatCode>
                <c:ptCount val="6"/>
                <c:pt idx="0">
                  <c:v>10.88</c:v>
                </c:pt>
                <c:pt idx="1">
                  <c:v>19.04</c:v>
                </c:pt>
                <c:pt idx="2">
                  <c:v>23.52</c:v>
                </c:pt>
                <c:pt idx="3">
                  <c:v>13.44</c:v>
                </c:pt>
              </c:numCache>
            </c:numRef>
          </c:xVal>
          <c:yVal>
            <c:numRef>
              <c:f>Chart!$B$26:$B$31</c:f>
              <c:numCache>
                <c:formatCode>General</c:formatCode>
                <c:ptCount val="6"/>
                <c:pt idx="0">
                  <c:v>800</c:v>
                </c:pt>
                <c:pt idx="1">
                  <c:v>1400</c:v>
                </c:pt>
                <c:pt idx="2">
                  <c:v>1400</c:v>
                </c:pt>
                <c:pt idx="3">
                  <c:v>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F28-4699-9B8F-F2167EA78E77}"/>
            </c:ext>
          </c:extLst>
        </c:ser>
        <c:ser>
          <c:idx val="5"/>
          <c:order val="9"/>
          <c:tx>
            <c:strRef>
              <c:f>Chart!$B$16</c:f>
              <c:strCache>
                <c:ptCount val="1"/>
                <c:pt idx="0">
                  <c:v>W&amp;B Start:</c:v>
                </c:pt>
              </c:strCache>
            </c:strRef>
          </c:tx>
          <c:marker>
            <c:symbol val="none"/>
          </c:marker>
          <c:xVal>
            <c:numRef>
              <c:f>Chart!$F$16:$F$17</c:f>
              <c:numCache>
                <c:formatCode>0.00</c:formatCode>
                <c:ptCount val="2"/>
                <c:pt idx="0">
                  <c:v>21.692275000000002</c:v>
                </c:pt>
                <c:pt idx="1">
                  <c:v>19.352275000000002</c:v>
                </c:pt>
              </c:numCache>
            </c:numRef>
          </c:xVal>
          <c:yVal>
            <c:numRef>
              <c:f>Chart!$D$16:$D$17</c:f>
              <c:numCache>
                <c:formatCode>0.0</c:formatCode>
                <c:ptCount val="2"/>
                <c:pt idx="0">
                  <c:v>1398.0500000000002</c:v>
                </c:pt>
                <c:pt idx="1">
                  <c:v>1278.0500000000002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F28-4699-9B8F-F2167EA78E77}"/>
            </c:ext>
          </c:extLst>
        </c:ser>
        <c:ser>
          <c:idx val="0"/>
          <c:order val="10"/>
          <c:tx>
            <c:v>CG Limit</c:v>
          </c:tx>
          <c:spPr>
            <a:ln w="12700">
              <a:prstDash val="sysDash"/>
            </a:ln>
          </c:spPr>
          <c:marker>
            <c:symbol val="none"/>
          </c:marker>
          <c:dPt>
            <c:idx val="2"/>
            <c:bubble3D val="0"/>
            <c:spPr>
              <a:ln w="9525"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0-DF28-4699-9B8F-F2167EA78E77}"/>
              </c:ext>
            </c:extLst>
          </c:dPt>
          <c:xVal>
            <c:numRef>
              <c:f>Chart!$D$26:$D$31</c:f>
              <c:numCache>
                <c:formatCode>General</c:formatCode>
                <c:ptCount val="6"/>
                <c:pt idx="0">
                  <c:v>10.88</c:v>
                </c:pt>
                <c:pt idx="1">
                  <c:v>19.04</c:v>
                </c:pt>
                <c:pt idx="2">
                  <c:v>23.52</c:v>
                </c:pt>
                <c:pt idx="3">
                  <c:v>13.44</c:v>
                </c:pt>
              </c:numCache>
            </c:numRef>
          </c:xVal>
          <c:yVal>
            <c:numRef>
              <c:f>Chart!$B$26:$B$31</c:f>
              <c:numCache>
                <c:formatCode>General</c:formatCode>
                <c:ptCount val="6"/>
                <c:pt idx="0">
                  <c:v>800</c:v>
                </c:pt>
                <c:pt idx="1">
                  <c:v>1400</c:v>
                </c:pt>
                <c:pt idx="2">
                  <c:v>1400</c:v>
                </c:pt>
                <c:pt idx="3">
                  <c:v>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F28-4699-9B8F-F2167EA78E77}"/>
            </c:ext>
          </c:extLst>
        </c:ser>
        <c:ser>
          <c:idx val="1"/>
          <c:order val="11"/>
          <c:tx>
            <c:strRef>
              <c:f>Chart!$B$16</c:f>
              <c:strCache>
                <c:ptCount val="1"/>
                <c:pt idx="0">
                  <c:v>W&amp;B Start:</c:v>
                </c:pt>
              </c:strCache>
            </c:strRef>
          </c:tx>
          <c:marker>
            <c:symbol val="none"/>
          </c:marker>
          <c:xVal>
            <c:numRef>
              <c:f>Chart!$F$16:$F$17</c:f>
              <c:numCache>
                <c:formatCode>0.00</c:formatCode>
                <c:ptCount val="2"/>
                <c:pt idx="0">
                  <c:v>21.692275000000002</c:v>
                </c:pt>
                <c:pt idx="1">
                  <c:v>19.352275000000002</c:v>
                </c:pt>
              </c:numCache>
            </c:numRef>
          </c:xVal>
          <c:yVal>
            <c:numRef>
              <c:f>Chart!$D$16:$D$17</c:f>
              <c:numCache>
                <c:formatCode>0.0</c:formatCode>
                <c:ptCount val="2"/>
                <c:pt idx="0">
                  <c:v>1398.0500000000002</c:v>
                </c:pt>
                <c:pt idx="1">
                  <c:v>1278.0500000000002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F28-4699-9B8F-F2167EA78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497080"/>
        <c:axId val="408413264"/>
      </c:scatterChart>
      <c:valAx>
        <c:axId val="409497080"/>
        <c:scaling>
          <c:orientation val="minMax"/>
          <c:max val="25"/>
          <c:min val="8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Moment [in-lb/1000]</a:t>
                </a:r>
              </a:p>
            </c:rich>
          </c:tx>
          <c:overlay val="0"/>
        </c:title>
        <c:numFmt formatCode="General" sourceLinked="1"/>
        <c:majorTickMark val="cross"/>
        <c:minorTickMark val="in"/>
        <c:tickLblPos val="nextTo"/>
        <c:spPr>
          <a:ln/>
        </c:spPr>
        <c:crossAx val="408413264"/>
        <c:crosses val="autoZero"/>
        <c:crossBetween val="midCat"/>
        <c:majorUnit val="2"/>
        <c:minorUnit val="1"/>
      </c:valAx>
      <c:valAx>
        <c:axId val="408413264"/>
        <c:scaling>
          <c:orientation val="minMax"/>
          <c:max val="1500"/>
          <c:min val="8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Weight [lb]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9497080"/>
        <c:crosses val="autoZero"/>
        <c:crossBetween val="midCat"/>
      </c:valAx>
    </c:plotArea>
    <c:plotVisOnly val="1"/>
    <c:dispBlanksAs val="gap"/>
    <c:showDLblsOverMax val="0"/>
  </c:chart>
  <c:printSettings>
    <c:headerFooter>
      <c:oddHeader>&amp;C&amp;24N20061 Weight and Balance Sheet</c:oddHeader>
    </c:headerFooter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Loading!$B$10</c:f>
              <c:strCache>
                <c:ptCount val="1"/>
                <c:pt idx="0">
                  <c:v>Fuel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3798490813648293"/>
                  <c:y val="-8.59025955088947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Loading!$E$10:$E$14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5.75</c:v>
                </c:pt>
                <c:pt idx="3">
                  <c:v>8.75</c:v>
                </c:pt>
                <c:pt idx="4">
                  <c:v>11</c:v>
                </c:pt>
              </c:numCache>
            </c:numRef>
          </c:xVal>
          <c:yVal>
            <c:numRef>
              <c:f>Loading!$D$10:$D$14</c:f>
              <c:numCache>
                <c:formatCode>General</c:formatCode>
                <c:ptCount val="5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  <c:pt idx="4">
                  <c:v>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B5-428D-80F8-A623704BDFCC}"/>
            </c:ext>
          </c:extLst>
        </c:ser>
        <c:ser>
          <c:idx val="1"/>
          <c:order val="1"/>
          <c:tx>
            <c:strRef>
              <c:f>Loading!$B$7</c:f>
              <c:strCache>
                <c:ptCount val="1"/>
                <c:pt idx="0">
                  <c:v>Pilot &amp; Passenger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Loading!$E$7:$E$8</c:f>
              <c:numCache>
                <c:formatCode>General</c:formatCode>
                <c:ptCount val="2"/>
                <c:pt idx="0">
                  <c:v>0</c:v>
                </c:pt>
                <c:pt idx="1">
                  <c:v>14.8</c:v>
                </c:pt>
              </c:numCache>
            </c:numRef>
          </c:xVal>
          <c:yVal>
            <c:numRef>
              <c:f>Loading!$D$7:$D$8</c:f>
              <c:numCache>
                <c:formatCode>General</c:formatCode>
                <c:ptCount val="2"/>
                <c:pt idx="0">
                  <c:v>0</c:v>
                </c:pt>
                <c:pt idx="1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B5-428D-80F8-A623704BDFCC}"/>
            </c:ext>
          </c:extLst>
        </c:ser>
        <c:ser>
          <c:idx val="2"/>
          <c:order val="2"/>
          <c:tx>
            <c:strRef>
              <c:f>Loading!$B$16</c:f>
              <c:strCache>
                <c:ptCount val="1"/>
                <c:pt idx="0">
                  <c:v>Rear Passenger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Loading!$E$16:$E$17</c:f>
              <c:numCache>
                <c:formatCode>General</c:formatCode>
                <c:ptCount val="2"/>
                <c:pt idx="0">
                  <c:v>0</c:v>
                </c:pt>
                <c:pt idx="1">
                  <c:v>29.3</c:v>
                </c:pt>
              </c:numCache>
            </c:numRef>
          </c:xVal>
          <c:yVal>
            <c:numRef>
              <c:f>Loading!$D$16:$D$17</c:f>
              <c:numCache>
                <c:formatCode>General</c:formatCode>
                <c:ptCount val="2"/>
                <c:pt idx="0">
                  <c:v>0</c:v>
                </c:pt>
                <c:pt idx="1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5B5-428D-80F8-A623704BDFCC}"/>
            </c:ext>
          </c:extLst>
        </c:ser>
        <c:ser>
          <c:idx val="3"/>
          <c:order val="3"/>
          <c:tx>
            <c:strRef>
              <c:f>Loading!$B$19</c:f>
              <c:strCache>
                <c:ptCount val="1"/>
                <c:pt idx="0">
                  <c:v>Rear Baggage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4796259842519685"/>
                  <c:y val="5.79771799358412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Loading!$E$19:$E$20</c:f>
              <c:numCache>
                <c:formatCode>General</c:formatCode>
                <c:ptCount val="2"/>
                <c:pt idx="0">
                  <c:v>0</c:v>
                </c:pt>
                <c:pt idx="1">
                  <c:v>11.5</c:v>
                </c:pt>
              </c:numCache>
            </c:numRef>
          </c:xVal>
          <c:yVal>
            <c:numRef>
              <c:f>Loading!$D$19:$D$20</c:f>
              <c:numCache>
                <c:formatCode>General</c:formatCode>
                <c:ptCount val="2"/>
                <c:pt idx="0">
                  <c:v>0</c:v>
                </c:pt>
                <c:pt idx="1">
                  <c:v>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5B5-428D-80F8-A623704B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412088"/>
        <c:axId val="408413656"/>
      </c:scatterChart>
      <c:valAx>
        <c:axId val="408412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13656"/>
        <c:crosses val="autoZero"/>
        <c:crossBetween val="midCat"/>
      </c:valAx>
      <c:valAx>
        <c:axId val="408413656"/>
        <c:scaling>
          <c:orientation val="minMax"/>
          <c:max val="4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412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4555</xdr:colOff>
      <xdr:row>17</xdr:row>
      <xdr:rowOff>124239</xdr:rowOff>
    </xdr:from>
    <xdr:to>
      <xdr:col>5</xdr:col>
      <xdr:colOff>1358348</xdr:colOff>
      <xdr:row>34</xdr:row>
      <xdr:rowOff>33131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0.76065</cdr:x>
      <cdr:y>0.92561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A373B82-68FF-9280-B99C-BE28751F6209}"/>
            </a:ext>
          </a:extLst>
        </cdr:cNvPr>
        <cdr:cNvSpPr txBox="1"/>
      </cdr:nvSpPr>
      <cdr:spPr>
        <a:xfrm xmlns:a="http://schemas.openxmlformats.org/drawingml/2006/main">
          <a:off x="3764031" y="3151301"/>
          <a:ext cx="1184414" cy="253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Rev:</a:t>
          </a:r>
          <a:r>
            <a:rPr lang="en-US" sz="1100" baseline="0"/>
            <a:t> 9/12/2023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585787</xdr:colOff>
      <xdr:row>7</xdr:row>
      <xdr:rowOff>38100</xdr:rowOff>
    </xdr:from>
    <xdr:to>
      <xdr:col>14</xdr:col>
      <xdr:colOff>280987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B2EFA6-9066-4A07-A86E-D2EAA2362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9"/>
  <sheetViews>
    <sheetView tabSelected="1" zoomScale="85" zoomScaleNormal="85" workbookViewId="0"/>
  </sheetViews>
  <sheetFormatPr defaultRowHeight="14.4" x14ac:dyDescent="0.3"/>
  <cols>
    <col min="2" max="2" width="20.6640625" customWidth="1"/>
    <col min="3" max="3" width="5.44140625" customWidth="1"/>
    <col min="4" max="4" width="15" customWidth="1"/>
    <col min="5" max="5" width="8.88671875" bestFit="1" customWidth="1"/>
    <col min="6" max="6" width="20.6640625" bestFit="1" customWidth="1"/>
    <col min="9" max="9" width="11.6640625" customWidth="1"/>
  </cols>
  <sheetData>
    <row r="2" spans="2:7" x14ac:dyDescent="0.3">
      <c r="C2" s="13" t="s">
        <v>17</v>
      </c>
      <c r="D2" s="14">
        <v>45181</v>
      </c>
    </row>
    <row r="3" spans="2:7" x14ac:dyDescent="0.3">
      <c r="C3" s="13" t="s">
        <v>18</v>
      </c>
      <c r="D3" s="13">
        <v>1400</v>
      </c>
      <c r="E3" t="s">
        <v>19</v>
      </c>
    </row>
    <row r="4" spans="2:7" x14ac:dyDescent="0.3">
      <c r="C4" s="13" t="s">
        <v>21</v>
      </c>
      <c r="D4" s="13">
        <v>13.6</v>
      </c>
      <c r="E4" t="s">
        <v>20</v>
      </c>
    </row>
    <row r="5" spans="2:7" x14ac:dyDescent="0.3">
      <c r="C5" s="13" t="s">
        <v>22</v>
      </c>
      <c r="D5" s="13">
        <v>16.8</v>
      </c>
      <c r="E5" t="s">
        <v>20</v>
      </c>
    </row>
    <row r="7" spans="2:7" x14ac:dyDescent="0.3">
      <c r="B7" s="24"/>
      <c r="C7" s="24"/>
      <c r="D7" s="3" t="s">
        <v>4</v>
      </c>
      <c r="E7" s="3" t="s">
        <v>11</v>
      </c>
      <c r="F7" s="3" t="s">
        <v>23</v>
      </c>
    </row>
    <row r="8" spans="2:7" x14ac:dyDescent="0.3">
      <c r="B8" s="24" t="s">
        <v>26</v>
      </c>
      <c r="C8" s="24"/>
      <c r="D8" s="1">
        <v>863.6</v>
      </c>
      <c r="E8" s="8">
        <v>13.25</v>
      </c>
      <c r="F8" s="15">
        <f>E8*D8/1000</f>
        <v>11.4427</v>
      </c>
    </row>
    <row r="9" spans="2:7" ht="15" thickBot="1" x14ac:dyDescent="0.35">
      <c r="B9" s="24" t="s">
        <v>16</v>
      </c>
      <c r="C9" s="24"/>
      <c r="D9" s="1">
        <f>4.5*2.1</f>
        <v>9.4500000000000011</v>
      </c>
      <c r="E9" s="8">
        <v>-26.5</v>
      </c>
      <c r="F9" s="15">
        <f t="shared" ref="F9:F12" si="0">E9*D9/1000</f>
        <v>-0.25042500000000006</v>
      </c>
    </row>
    <row r="10" spans="2:7" x14ac:dyDescent="0.3">
      <c r="B10" s="24" t="s">
        <v>12</v>
      </c>
      <c r="C10" s="24"/>
      <c r="D10" s="18">
        <v>220</v>
      </c>
      <c r="E10" s="8">
        <v>20</v>
      </c>
      <c r="F10" s="15">
        <f t="shared" si="0"/>
        <v>4.4000000000000004</v>
      </c>
    </row>
    <row r="11" spans="2:7" ht="12" customHeight="1" x14ac:dyDescent="0.3">
      <c r="B11" s="24" t="s">
        <v>13</v>
      </c>
      <c r="C11" s="24"/>
      <c r="D11" s="19">
        <v>155</v>
      </c>
      <c r="E11" s="8">
        <v>20</v>
      </c>
      <c r="F11" s="15">
        <f t="shared" si="0"/>
        <v>3.1</v>
      </c>
    </row>
    <row r="12" spans="2:7" ht="14.25" customHeight="1" thickBot="1" x14ac:dyDescent="0.35">
      <c r="B12" s="24" t="s">
        <v>0</v>
      </c>
      <c r="C12" s="3"/>
      <c r="D12" s="20">
        <v>0</v>
      </c>
      <c r="E12" s="8">
        <v>40</v>
      </c>
      <c r="F12" s="15">
        <f t="shared" si="0"/>
        <v>0</v>
      </c>
    </row>
    <row r="13" spans="2:7" ht="15" thickBot="1" x14ac:dyDescent="0.35">
      <c r="B13" s="24" t="s">
        <v>14</v>
      </c>
      <c r="C13" s="3"/>
      <c r="D13" s="1">
        <f>SUM(D8:D12)</f>
        <v>1248.0500000000002</v>
      </c>
      <c r="E13" s="8">
        <f>F13*1000/D13</f>
        <v>14.977184407675974</v>
      </c>
      <c r="F13" s="15">
        <f>SUM(F8:F12)</f>
        <v>18.692275000000002</v>
      </c>
    </row>
    <row r="14" spans="2:7" ht="15" thickBot="1" x14ac:dyDescent="0.35">
      <c r="B14" s="24" t="s">
        <v>8</v>
      </c>
      <c r="C14" s="22">
        <v>25</v>
      </c>
      <c r="D14" s="21">
        <f>C14*6</f>
        <v>150</v>
      </c>
      <c r="E14" s="8">
        <v>20</v>
      </c>
      <c r="F14" s="15">
        <f>E14*D14/1000</f>
        <v>3</v>
      </c>
    </row>
    <row r="15" spans="2:7" ht="15" thickBot="1" x14ac:dyDescent="0.35">
      <c r="B15" s="24" t="s">
        <v>15</v>
      </c>
      <c r="C15" s="23">
        <v>5</v>
      </c>
      <c r="D15" s="1">
        <f>C15*6</f>
        <v>30</v>
      </c>
      <c r="E15" s="8">
        <v>20</v>
      </c>
      <c r="F15" s="15">
        <f>(D15+3)*E15/1000</f>
        <v>0.66</v>
      </c>
    </row>
    <row r="16" spans="2:7" x14ac:dyDescent="0.3">
      <c r="B16" s="25" t="s">
        <v>24</v>
      </c>
      <c r="C16" s="26"/>
      <c r="D16" s="9">
        <f>SUM(D13:D14)</f>
        <v>1398.0500000000002</v>
      </c>
      <c r="E16" s="16">
        <f>F16*1000/D16</f>
        <v>15.516093844998389</v>
      </c>
      <c r="F16" s="10">
        <f>SUM(F13:F14)</f>
        <v>21.692275000000002</v>
      </c>
      <c r="G16" s="1"/>
    </row>
    <row r="17" spans="2:6" ht="15" thickBot="1" x14ac:dyDescent="0.35">
      <c r="B17" s="27" t="s">
        <v>25</v>
      </c>
      <c r="C17" s="28"/>
      <c r="D17" s="11">
        <f>SUM(D13,D15)</f>
        <v>1278.0500000000002</v>
      </c>
      <c r="E17" s="17">
        <f>F17*1000/D17</f>
        <v>15.142032784319861</v>
      </c>
      <c r="F17" s="12">
        <f>SUM(F13,F15)</f>
        <v>19.352275000000002</v>
      </c>
    </row>
    <row r="23" spans="2:6" x14ac:dyDescent="0.3">
      <c r="C23" s="7"/>
      <c r="D23" s="1"/>
      <c r="E23" s="1"/>
      <c r="F23" s="1"/>
    </row>
    <row r="24" spans="2:6" ht="18" customHeight="1" x14ac:dyDescent="0.3">
      <c r="B24" t="s">
        <v>2</v>
      </c>
    </row>
    <row r="25" spans="2:6" x14ac:dyDescent="0.3">
      <c r="B25" t="s">
        <v>9</v>
      </c>
      <c r="D25" t="s">
        <v>10</v>
      </c>
    </row>
    <row r="26" spans="2:6" x14ac:dyDescent="0.3">
      <c r="B26">
        <v>800</v>
      </c>
      <c r="C26">
        <v>13.6</v>
      </c>
      <c r="D26">
        <f>C26*B26/1000</f>
        <v>10.88</v>
      </c>
    </row>
    <row r="27" spans="2:6" ht="17.25" customHeight="1" x14ac:dyDescent="0.3">
      <c r="B27">
        <v>1400</v>
      </c>
      <c r="C27">
        <v>13.6</v>
      </c>
      <c r="D27">
        <f>C27*B27/1000</f>
        <v>19.04</v>
      </c>
    </row>
    <row r="28" spans="2:6" ht="17.25" customHeight="1" x14ac:dyDescent="0.3">
      <c r="B28">
        <v>1400</v>
      </c>
      <c r="C28">
        <v>16.8</v>
      </c>
      <c r="D28">
        <f>C28*B28/1000</f>
        <v>23.52</v>
      </c>
    </row>
    <row r="29" spans="2:6" ht="33" customHeight="1" x14ac:dyDescent="0.3">
      <c r="B29">
        <v>800</v>
      </c>
      <c r="C29">
        <v>16.8</v>
      </c>
      <c r="D29">
        <f>C29*B29/1000</f>
        <v>13.44</v>
      </c>
    </row>
  </sheetData>
  <sheetProtection sheet="1" objects="1" scenarios="1"/>
  <protectedRanges>
    <protectedRange sqref="D10:D12 C14" name="Range1"/>
  </protectedRanges>
  <dataValidations count="1">
    <dataValidation type="whole" operator="lessThan" allowBlank="1" showInputMessage="1" showErrorMessage="1" errorTitle="Fuel Qty" error="Max is 38 gal" prompt="Enter fuel in gallons" sqref="C14:C15" xr:uid="{00000000-0002-0000-0000-000000000000}">
      <formula1>39</formula1>
    </dataValidation>
  </dataValidations>
  <pageMargins left="0.7" right="0.7" top="0.75" bottom="0.75" header="0.3" footer="0.3"/>
  <pageSetup orientation="portrait" verticalDpi="4294967293" r:id="rId1"/>
  <ignoredErrors>
    <ignoredError sqref="E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G35"/>
  <sheetViews>
    <sheetView workbookViewId="0">
      <selection activeCell="A2" sqref="A2:W29"/>
    </sheetView>
  </sheetViews>
  <sheetFormatPr defaultRowHeight="14.4" x14ac:dyDescent="0.3"/>
  <cols>
    <col min="4" max="4" width="12.5546875" customWidth="1"/>
  </cols>
  <sheetData>
    <row r="6" spans="2:5" x14ac:dyDescent="0.3">
      <c r="D6" t="s">
        <v>4</v>
      </c>
      <c r="E6" t="s">
        <v>5</v>
      </c>
    </row>
    <row r="7" spans="2:5" x14ac:dyDescent="0.3">
      <c r="B7" s="2" t="s">
        <v>3</v>
      </c>
      <c r="C7" s="2"/>
      <c r="D7" s="2">
        <v>0</v>
      </c>
      <c r="E7" s="2">
        <v>0</v>
      </c>
    </row>
    <row r="8" spans="2:5" x14ac:dyDescent="0.3">
      <c r="B8" s="2"/>
      <c r="C8" s="2"/>
      <c r="D8" s="2">
        <v>400</v>
      </c>
      <c r="E8" s="2">
        <v>14.8</v>
      </c>
    </row>
    <row r="10" spans="2:5" x14ac:dyDescent="0.3">
      <c r="B10" s="4" t="s">
        <v>1</v>
      </c>
      <c r="C10" s="4"/>
      <c r="D10" s="4">
        <v>0</v>
      </c>
      <c r="E10" s="4">
        <v>0</v>
      </c>
    </row>
    <row r="11" spans="2:5" x14ac:dyDescent="0.3">
      <c r="B11" s="4"/>
      <c r="C11" s="4"/>
      <c r="D11" s="4">
        <v>60</v>
      </c>
      <c r="E11" s="4">
        <v>3</v>
      </c>
    </row>
    <row r="12" spans="2:5" x14ac:dyDescent="0.3">
      <c r="B12" s="4"/>
      <c r="C12" s="4"/>
      <c r="D12" s="4">
        <v>120</v>
      </c>
      <c r="E12" s="4">
        <v>5.75</v>
      </c>
    </row>
    <row r="13" spans="2:5" x14ac:dyDescent="0.3">
      <c r="B13" s="4"/>
      <c r="C13" s="4"/>
      <c r="D13" s="4">
        <v>180</v>
      </c>
      <c r="E13" s="4">
        <v>8.75</v>
      </c>
    </row>
    <row r="14" spans="2:5" x14ac:dyDescent="0.3">
      <c r="B14" s="4"/>
      <c r="C14" s="4"/>
      <c r="D14" s="4">
        <f>38*6</f>
        <v>228</v>
      </c>
      <c r="E14" s="4">
        <v>11</v>
      </c>
    </row>
    <row r="16" spans="2:5" x14ac:dyDescent="0.3">
      <c r="B16" s="5" t="s">
        <v>6</v>
      </c>
      <c r="C16" s="5"/>
      <c r="D16" s="5">
        <v>0</v>
      </c>
      <c r="E16" s="5">
        <v>0</v>
      </c>
    </row>
    <row r="17" spans="2:5" x14ac:dyDescent="0.3">
      <c r="B17" s="5"/>
      <c r="C17" s="5"/>
      <c r="D17" s="5">
        <v>400</v>
      </c>
      <c r="E17" s="5">
        <v>29.3</v>
      </c>
    </row>
    <row r="19" spans="2:5" x14ac:dyDescent="0.3">
      <c r="B19" s="6" t="s">
        <v>7</v>
      </c>
      <c r="C19" s="6"/>
      <c r="D19" s="6">
        <v>0</v>
      </c>
      <c r="E19" s="6">
        <v>0</v>
      </c>
    </row>
    <row r="20" spans="2:5" x14ac:dyDescent="0.3">
      <c r="B20" s="6"/>
      <c r="C20" s="6"/>
      <c r="D20" s="6">
        <v>120</v>
      </c>
      <c r="E20" s="6">
        <v>11.5</v>
      </c>
    </row>
    <row r="35" spans="7:7" x14ac:dyDescent="0.3">
      <c r="G35">
        <f>340/27.027</f>
        <v>12.58001258001258</v>
      </c>
    </row>
  </sheetData>
  <sheetProtection algorithmName="SHA-512" hashValue="rQ8k33ri61jePQGZEdgQpoazRV/gI3k2uxQcl/xiqLIl+66dI/QUsHNAdgsam0QE7//vct/IuPz9VQReQJaBww==" saltValue="FFMmPjqWbCidqCuj5SHx2A==" spinCount="100000" sheet="1" objects="1" scenarios="1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Chart</vt:lpstr>
      <vt:lpstr>Loading</vt:lpstr>
      <vt:lpstr>Chart!Print_Area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Wes Roche</cp:lastModifiedBy>
  <cp:lastPrinted>2024-04-22T17:42:11Z</cp:lastPrinted>
  <dcterms:created xsi:type="dcterms:W3CDTF">2012-06-26T04:23:41Z</dcterms:created>
  <dcterms:modified xsi:type="dcterms:W3CDTF">2026-03-20T18:12:00Z</dcterms:modified>
</cp:coreProperties>
</file>